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xas t470s\Downloads\"/>
    </mc:Choice>
  </mc:AlternateContent>
  <xr:revisionPtr revIDLastSave="0" documentId="13_ncr:1_{49EC2814-F71B-4CD0-9C24-4CC84C974D68}" xr6:coauthVersionLast="45" xr6:coauthVersionMax="45" xr10:uidLastSave="{00000000-0000-0000-0000-000000000000}"/>
  <bookViews>
    <workbookView xWindow="19090" yWindow="-110" windowWidth="19420" windowHeight="10420" xr2:uid="{C597E06A-B656-4E75-BFB1-C463617AF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" l="1"/>
  <c r="B75" i="1"/>
  <c r="B52" i="1" l="1"/>
  <c r="B55" i="1" s="1"/>
  <c r="D95" i="1" l="1"/>
  <c r="D92" i="1"/>
  <c r="D85" i="1"/>
  <c r="D82" i="1"/>
  <c r="D79" i="1"/>
  <c r="D76" i="1"/>
  <c r="F74" i="1"/>
  <c r="D65" i="1"/>
  <c r="D62" i="1"/>
  <c r="D55" i="1"/>
  <c r="D52" i="1"/>
  <c r="F48" i="1"/>
  <c r="C33" i="1"/>
  <c r="D101" i="1" s="1"/>
  <c r="C32" i="1"/>
  <c r="D98" i="1" s="1"/>
  <c r="B57" i="1" l="1"/>
  <c r="F49" i="1" l="1"/>
  <c r="F50" i="1" s="1"/>
  <c r="B79" i="1"/>
  <c r="B67" i="1" l="1"/>
  <c r="B82" i="1"/>
  <c r="B85" i="1" s="1"/>
  <c r="B87" i="1" l="1"/>
  <c r="B91" i="1" s="1"/>
  <c r="F75" i="1"/>
  <c r="F76" i="1" s="1"/>
  <c r="B92" i="1" l="1"/>
  <c r="B100" i="1"/>
  <c r="B101" i="1" s="1"/>
  <c r="B94" i="1"/>
  <c r="B95" i="1" s="1"/>
  <c r="B97" i="1"/>
  <c r="B98" i="1" s="1"/>
  <c r="B103" i="1" l="1"/>
</calcChain>
</file>

<file path=xl/sharedStrings.xml><?xml version="1.0" encoding="utf-8"?>
<sst xmlns="http://schemas.openxmlformats.org/spreadsheetml/2006/main" count="124" uniqueCount="84">
  <si>
    <t>Boosting Cash Flow for Employers Calculator</t>
  </si>
  <si>
    <t>HOW IT WORKS</t>
  </si>
  <si>
    <t>Payment Period</t>
  </si>
  <si>
    <t>Calculation Period</t>
  </si>
  <si>
    <t>Calculation Method</t>
  </si>
  <si>
    <t>1 January 2020 - 30 June 2020</t>
  </si>
  <si>
    <t>100% of PAYGW</t>
  </si>
  <si>
    <t>Calculated as the total benefit per Payment 1, with cash paid over the BAS/IAS lodgement period between 30 June 2020 and 30 September 2020</t>
  </si>
  <si>
    <t>TIMING</t>
  </si>
  <si>
    <t xml:space="preserve">The ATO will deliver the payment as a credit to the business upon lodgment of their activity statements. Credits will be processed by the ATO within 14 days. </t>
  </si>
  <si>
    <t>Lodgement Frequency</t>
  </si>
  <si>
    <t>Eligible Period</t>
  </si>
  <si>
    <t>Lodgement Due Date</t>
  </si>
  <si>
    <t>Quarterly</t>
  </si>
  <si>
    <t>Jan - Mar 2020 (Q3)</t>
  </si>
  <si>
    <t>Apr - Jun 2020 (Q4)</t>
  </si>
  <si>
    <t>Monthly</t>
  </si>
  <si>
    <t>March 2020</t>
  </si>
  <si>
    <t>April 2020</t>
  </si>
  <si>
    <t>May 2020</t>
  </si>
  <si>
    <t>June 2020</t>
  </si>
  <si>
    <t>Apr - June 2020 (Q4 2019 - 20)</t>
  </si>
  <si>
    <t>Jul - Sep 2020 (Q1 2020 - 21)</t>
  </si>
  <si>
    <t>CALCULATOR</t>
  </si>
  <si>
    <t>Assumptions</t>
  </si>
  <si>
    <t>Minimum Payment</t>
  </si>
  <si>
    <t>Maximum Payment</t>
  </si>
  <si>
    <t>1) QUARTERLY LODGEMENT CYCLE</t>
  </si>
  <si>
    <t>Check</t>
  </si>
  <si>
    <t>Scenario to consider</t>
  </si>
  <si>
    <t>Total PAYGW</t>
  </si>
  <si>
    <t>ok</t>
  </si>
  <si>
    <t>1. First period &gt;50k</t>
  </si>
  <si>
    <t>Rebate</t>
  </si>
  <si>
    <t>2. First period &gt;10k, total &lt;50k</t>
  </si>
  <si>
    <t>3. First period &gt;10k, total &gt;50k</t>
  </si>
  <si>
    <t>Enter amount</t>
  </si>
  <si>
    <t>4. First period &lt;10k, total &lt;50k (clawback in second period)</t>
  </si>
  <si>
    <t>5. First period &lt;10k, total &gt;50k (clawback in second period)</t>
  </si>
  <si>
    <t>6. Total PAYGW &lt;10k</t>
  </si>
  <si>
    <t>GRAND TOTAL</t>
  </si>
  <si>
    <t>2) MONTHLY LODGEMENT CYCLE</t>
  </si>
  <si>
    <t>March-20 IAS</t>
  </si>
  <si>
    <t>1. Large PAYGW at the start (&gt;$50k) - zero rebate on other period</t>
  </si>
  <si>
    <t>2. Less than 10k PAYGW in the first period, clawback in next periods until hit 10k, then full payment, total more and less than 50k</t>
  </si>
  <si>
    <t>3. First period already &gt;10k but &lt;50k. The remaining period should follows (Total more and less than 50k)</t>
  </si>
  <si>
    <t>4. Total PAYGW &lt;10k.</t>
  </si>
  <si>
    <t>April-20 IAS</t>
  </si>
  <si>
    <t>May-20 IAS</t>
  </si>
  <si>
    <t>June-20 IAS</t>
  </si>
  <si>
    <t>July-20 IAS</t>
  </si>
  <si>
    <t>August-20 IAS</t>
  </si>
  <si>
    <t>September-20 IAS</t>
  </si>
  <si>
    <t>PART 1</t>
  </si>
  <si>
    <t>PART 2</t>
  </si>
  <si>
    <t>1 July 2020 - 30 September 2020</t>
  </si>
  <si>
    <t>Period 2: 30 June 2020 - 30 September 2020</t>
  </si>
  <si>
    <t>Period 2: 1 January 2020 - 30 June 2020</t>
  </si>
  <si>
    <t>No of Month in Period 2</t>
  </si>
  <si>
    <t>No of Quarter in Period 2</t>
  </si>
  <si>
    <t>Pro Rata Monthly Period 2</t>
  </si>
  <si>
    <t>Pro Rate Quarterly Period 2 2</t>
  </si>
  <si>
    <t>Gross Up (300% to cover Jan - March months)</t>
  </si>
  <si>
    <t>The scheme works as a rebate and is calculated based on 100% of PAYGW of your wages. This will credited in two (2) calculation periods. The amount calculated to be credited to you is dependent on if you report on a monthly or quarterly basis:</t>
  </si>
  <si>
    <t>Part 1</t>
  </si>
  <si>
    <t>Part 2</t>
  </si>
  <si>
    <t xml:space="preserve">Total </t>
  </si>
  <si>
    <t>Jan - March 2020 PAYG Withholding</t>
  </si>
  <si>
    <t>April - June 2020 PAYG Withholding</t>
  </si>
  <si>
    <t>July - Sept 2020 PAYG Withholding</t>
  </si>
  <si>
    <t>Monthly: fill out green highlight</t>
  </si>
  <si>
    <t>Step 2: Do you lodge Quarterly or Monthly?</t>
  </si>
  <si>
    <t xml:space="preserve">Step 1: Work out the expected PAYG withholding </t>
  </si>
  <si>
    <t>for the period 1 January to June 2020</t>
  </si>
  <si>
    <t>Step 3: Check payments and date</t>
  </si>
  <si>
    <t>Quarterly: fill out yellow highlight</t>
  </si>
  <si>
    <t>CREDIT DATE</t>
  </si>
  <si>
    <t>Blue highlight is the credit you will receive</t>
  </si>
  <si>
    <t>HOW TO USE CALCULATOR</t>
  </si>
  <si>
    <t>Credit</t>
  </si>
  <si>
    <t>Box Advisory Services</t>
  </si>
  <si>
    <t>Phone: 1300 411 022</t>
  </si>
  <si>
    <r>
      <rPr>
        <b/>
        <sz val="10"/>
        <color rgb="FF000000"/>
        <rFont val="Calibri"/>
        <family val="2"/>
      </rPr>
      <t xml:space="preserve">Email: </t>
    </r>
    <r>
      <rPr>
        <sz val="10"/>
        <color rgb="FF000000"/>
        <rFont val="Calibri"/>
        <family val="2"/>
      </rPr>
      <t>info@boxas.com.au</t>
    </r>
  </si>
  <si>
    <t>Updated: 5th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</si>
</sst>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mmmm\ yyyy"/>
    <numFmt numFmtId="166" formatCode="#,##0.00;\(#,##0.00\)"/>
    <numFmt numFmtId="167" formatCode="&quot;$&quot;#,##0"/>
  </numFmts>
  <fonts count="21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i/>
      <sz val="10"/>
      <color theme="1"/>
      <name val="Calibri"/>
      <family val="2"/>
    </font>
    <font>
      <b/>
      <u/>
      <sz val="10"/>
      <color theme="1"/>
      <name val="Calibri"/>
      <family val="2"/>
    </font>
    <font>
      <i/>
      <sz val="10"/>
      <color rgb="FF000000"/>
      <name val="Calibri"/>
      <family val="2"/>
    </font>
    <font>
      <i/>
      <sz val="10"/>
      <color theme="1"/>
      <name val="Calibri"/>
      <family val="2"/>
    </font>
    <font>
      <b/>
      <i/>
      <sz val="10"/>
      <color rgb="FF00FF00"/>
      <name val="Calibri"/>
      <family val="2"/>
    </font>
    <font>
      <sz val="10"/>
      <color rgb="FFFFFFFF"/>
      <name val="Calibri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2CC"/>
      </patternFill>
    </fill>
    <fill>
      <patternFill patternType="solid">
        <fgColor rgb="FF00B0F0"/>
        <bgColor rgb="FF00FF00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4" fontId="4" fillId="0" borderId="0" xfId="0" applyNumberFormat="1" applyFont="1"/>
    <xf numFmtId="0" fontId="2" fillId="0" borderId="0" xfId="0" applyFont="1"/>
    <xf numFmtId="0" fontId="4" fillId="3" borderId="0" xfId="0" applyFont="1" applyFill="1"/>
    <xf numFmtId="4" fontId="7" fillId="3" borderId="0" xfId="0" applyNumberFormat="1" applyFont="1" applyFill="1"/>
    <xf numFmtId="4" fontId="8" fillId="3" borderId="0" xfId="0" applyNumberFormat="1" applyFont="1" applyFill="1"/>
    <xf numFmtId="4" fontId="9" fillId="3" borderId="0" xfId="0" applyNumberFormat="1" applyFont="1" applyFill="1"/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3" borderId="0" xfId="0" applyFont="1" applyFill="1"/>
    <xf numFmtId="0" fontId="7" fillId="3" borderId="0" xfId="0" applyFont="1" applyFill="1"/>
    <xf numFmtId="0" fontId="8" fillId="3" borderId="0" xfId="0" applyFont="1" applyFill="1"/>
    <xf numFmtId="49" fontId="4" fillId="0" borderId="11" xfId="0" applyNumberFormat="1" applyFont="1" applyBorder="1" applyAlignment="1">
      <alignment horizontal="center" vertical="center"/>
    </xf>
    <xf numFmtId="165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13" fillId="0" borderId="0" xfId="0" applyFont="1"/>
    <xf numFmtId="0" fontId="3" fillId="6" borderId="15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15" xfId="0" applyFont="1" applyBorder="1" applyAlignment="1">
      <alignment horizontal="center"/>
    </xf>
    <xf numFmtId="167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6" fillId="7" borderId="0" xfId="0" applyFont="1" applyFill="1"/>
    <xf numFmtId="167" fontId="2" fillId="7" borderId="0" xfId="0" applyNumberFormat="1" applyFont="1" applyFill="1"/>
    <xf numFmtId="0" fontId="16" fillId="7" borderId="0" xfId="0" applyFont="1" applyFill="1"/>
    <xf numFmtId="0" fontId="17" fillId="0" borderId="0" xfId="0" applyFont="1"/>
    <xf numFmtId="0" fontId="18" fillId="8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4" fontId="3" fillId="0" borderId="15" xfId="0" applyNumberFormat="1" applyFont="1" applyBorder="1" applyAlignment="1">
      <alignment horizontal="center"/>
    </xf>
    <xf numFmtId="167" fontId="19" fillId="9" borderId="0" xfId="0" applyNumberFormat="1" applyFont="1" applyFill="1"/>
    <xf numFmtId="167" fontId="10" fillId="9" borderId="16" xfId="0" applyNumberFormat="1" applyFont="1" applyFill="1" applyBorder="1"/>
    <xf numFmtId="0" fontId="10" fillId="0" borderId="0" xfId="0" applyFont="1"/>
    <xf numFmtId="167" fontId="2" fillId="0" borderId="0" xfId="0" applyNumberFormat="1" applyFont="1"/>
    <xf numFmtId="0" fontId="16" fillId="0" borderId="0" xfId="0" applyFont="1"/>
    <xf numFmtId="167" fontId="4" fillId="9" borderId="0" xfId="0" applyNumberFormat="1" applyFont="1" applyFill="1"/>
    <xf numFmtId="167" fontId="3" fillId="0" borderId="0" xfId="0" applyNumberFormat="1" applyFont="1"/>
    <xf numFmtId="0" fontId="10" fillId="7" borderId="0" xfId="0" applyFont="1" applyFill="1"/>
    <xf numFmtId="0" fontId="13" fillId="9" borderId="0" xfId="0" applyFont="1" applyFill="1" applyAlignment="1">
      <alignment horizontal="left"/>
    </xf>
    <xf numFmtId="0" fontId="10" fillId="0" borderId="15" xfId="0" applyFont="1" applyBorder="1"/>
    <xf numFmtId="0" fontId="2" fillId="0" borderId="18" xfId="0" applyFont="1" applyBorder="1" applyAlignment="1">
      <alignment horizontal="left" wrapText="1"/>
    </xf>
    <xf numFmtId="167" fontId="9" fillId="10" borderId="0" xfId="0" applyNumberFormat="1" applyFont="1" applyFill="1"/>
    <xf numFmtId="167" fontId="9" fillId="13" borderId="0" xfId="0" applyNumberFormat="1" applyFont="1" applyFill="1"/>
    <xf numFmtId="167" fontId="4" fillId="14" borderId="0" xfId="0" applyNumberFormat="1" applyFont="1" applyFill="1"/>
    <xf numFmtId="167" fontId="3" fillId="14" borderId="17" xfId="0" applyNumberFormat="1" applyFont="1" applyFill="1" applyBorder="1"/>
    <xf numFmtId="167" fontId="10" fillId="15" borderId="16" xfId="0" applyNumberFormat="1" applyFont="1" applyFill="1" applyBorder="1"/>
    <xf numFmtId="0" fontId="3" fillId="0" borderId="0" xfId="0" applyFont="1" applyAlignment="1">
      <alignment horizontal="left" wrapText="1"/>
    </xf>
    <xf numFmtId="0" fontId="3" fillId="11" borderId="0" xfId="0" applyFont="1" applyFill="1" applyAlignment="1">
      <alignment horizontal="left" wrapText="1"/>
    </xf>
    <xf numFmtId="0" fontId="3" fillId="12" borderId="0" xfId="0" applyFont="1" applyFill="1" applyAlignment="1">
      <alignment horizontal="left" wrapText="1"/>
    </xf>
    <xf numFmtId="0" fontId="3" fillId="15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166" fontId="4" fillId="4" borderId="0" xfId="0" applyNumberFormat="1" applyFont="1" applyFill="1" applyAlignment="1" applyProtection="1">
      <alignment horizontal="left"/>
    </xf>
    <xf numFmtId="0" fontId="4" fillId="4" borderId="0" xfId="0" applyFont="1" applyFill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5" borderId="0" xfId="0" applyFont="1" applyFill="1"/>
    <xf numFmtId="0" fontId="5" fillId="6" borderId="0" xfId="0" applyFont="1" applyFill="1"/>
    <xf numFmtId="0" fontId="20" fillId="6" borderId="0" xfId="0" applyFont="1" applyFill="1"/>
    <xf numFmtId="0" fontId="2" fillId="0" borderId="0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911225</xdr:colOff>
      <xdr:row>0</xdr:row>
      <xdr:rowOff>107949</xdr:rowOff>
    </xdr:from>
    <xdr:to>
      <xdr:col>1</xdr:col>
      <xdr:colOff>2054225</xdr:colOff>
      <xdr:row>5</xdr:row>
      <xdr:rowOff>96104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6B67B-7741-42F3-B08F-AF9BE61A5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725" y="107949"/>
          <a:ext cx="1139825" cy="1080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EFDC-EFE3-4D9E-9473-578E39EEADB1}">
  <dimension ref="A1:M120"/>
  <sheetViews>
    <sheetView showGridLines="0" tabSelected="1" topLeftCell="A37" workbookViewId="0">
      <selection activeCell="B77" sqref="B77"/>
    </sheetView>
  </sheetViews>
  <sheetFormatPr defaultColWidth="14.42578125" defaultRowHeight="15.75" customHeight="1" x14ac:dyDescent="0.2"/>
  <cols>
    <col min="1" max="1" width="39.140625" style="2" customWidth="1"/>
    <col min="2" max="2" width="38.5703125" style="2" customWidth="1"/>
    <col min="3" max="3" width="28.85546875" style="2" bestFit="1" customWidth="1"/>
    <col min="4" max="4" width="19.7109375" style="2" customWidth="1"/>
    <col min="5" max="10" width="0" style="2" hidden="1" customWidth="1"/>
    <col min="11" max="11" width="6.85546875" style="2" hidden="1" customWidth="1"/>
    <col min="12" max="12" width="7.85546875" style="2" customWidth="1"/>
    <col min="13" max="13" width="3.140625" style="2" customWidth="1"/>
    <col min="14" max="16384" width="14.42578125" style="2"/>
  </cols>
  <sheetData>
    <row r="1" spans="1:13" ht="26.25" customHeight="1" x14ac:dyDescent="0.3">
      <c r="A1" s="1" t="s">
        <v>0</v>
      </c>
      <c r="C1" s="80" t="s">
        <v>83</v>
      </c>
    </row>
    <row r="2" spans="1:13" ht="18.75" customHeight="1" x14ac:dyDescent="0.3">
      <c r="A2" s="1" t="s">
        <v>80</v>
      </c>
      <c r="C2" s="80"/>
      <c r="D2" s="3"/>
    </row>
    <row r="3" spans="1:13" ht="15.75" customHeight="1" x14ac:dyDescent="0.2">
      <c r="A3" s="15" t="s">
        <v>82</v>
      </c>
      <c r="C3" s="80"/>
      <c r="D3" s="3"/>
    </row>
    <row r="4" spans="1:13" ht="12.75" x14ac:dyDescent="0.2">
      <c r="A4" s="4" t="s">
        <v>81</v>
      </c>
      <c r="C4" s="80"/>
      <c r="D4" s="3"/>
    </row>
    <row r="5" spans="1:13" ht="12.75" x14ac:dyDescent="0.2">
      <c r="A5" s="6"/>
      <c r="B5" s="6"/>
      <c r="C5" s="6"/>
      <c r="D5" s="6"/>
    </row>
    <row r="6" spans="1:13" ht="15" x14ac:dyDescent="0.25">
      <c r="A6" s="5" t="s">
        <v>1</v>
      </c>
      <c r="B6" s="7"/>
      <c r="C6" s="7"/>
      <c r="D6" s="7"/>
    </row>
    <row r="7" spans="1:13" ht="13.5" customHeight="1" x14ac:dyDescent="0.2">
      <c r="A7" s="89" t="s">
        <v>63</v>
      </c>
      <c r="B7" s="89"/>
      <c r="C7" s="89"/>
      <c r="D7" s="7"/>
    </row>
    <row r="8" spans="1:13" ht="12.75" x14ac:dyDescent="0.2">
      <c r="A8" s="89"/>
      <c r="B8" s="89"/>
      <c r="C8" s="89"/>
      <c r="D8" s="7"/>
    </row>
    <row r="9" spans="1:13" ht="12.75" x14ac:dyDescent="0.2">
      <c r="A9" s="63"/>
      <c r="B9" s="63"/>
      <c r="C9" s="63"/>
      <c r="D9" s="7"/>
    </row>
    <row r="10" spans="1:13" ht="15" x14ac:dyDescent="0.25">
      <c r="A10" s="8" t="s">
        <v>2</v>
      </c>
      <c r="B10" s="8" t="s">
        <v>3</v>
      </c>
      <c r="C10" s="8" t="s">
        <v>4</v>
      </c>
      <c r="D10" s="7"/>
    </row>
    <row r="11" spans="1:13" ht="41.25" customHeight="1" x14ac:dyDescent="0.2">
      <c r="A11" s="9" t="s">
        <v>64</v>
      </c>
      <c r="B11" s="10" t="s">
        <v>5</v>
      </c>
      <c r="C11" s="10" t="s">
        <v>6</v>
      </c>
    </row>
    <row r="12" spans="1:13" ht="63.75" x14ac:dyDescent="0.2">
      <c r="A12" s="11" t="s">
        <v>65</v>
      </c>
      <c r="B12" s="12" t="s">
        <v>55</v>
      </c>
      <c r="C12" s="13" t="s">
        <v>7</v>
      </c>
    </row>
    <row r="13" spans="1:13" ht="12.75" x14ac:dyDescent="0.2">
      <c r="A13" s="4"/>
      <c r="B13" s="7"/>
      <c r="C13" s="7"/>
    </row>
    <row r="14" spans="1:13" ht="15" x14ac:dyDescent="0.25">
      <c r="A14" s="5" t="s">
        <v>8</v>
      </c>
      <c r="B14" s="7"/>
      <c r="C14" s="7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2.75" x14ac:dyDescent="0.2">
      <c r="A15" s="81" t="s">
        <v>9</v>
      </c>
      <c r="B15" s="82"/>
      <c r="C15" s="82"/>
      <c r="D15" s="82"/>
      <c r="L15" s="14"/>
      <c r="M15" s="14"/>
    </row>
    <row r="16" spans="1:13" ht="12.75" x14ac:dyDescent="0.2">
      <c r="A16" s="7"/>
      <c r="B16" s="7"/>
      <c r="C16" s="7"/>
      <c r="L16" s="14"/>
      <c r="M16" s="14"/>
    </row>
    <row r="17" spans="1:13" ht="15" x14ac:dyDescent="0.25">
      <c r="A17" s="5" t="s">
        <v>57</v>
      </c>
      <c r="B17" s="7"/>
      <c r="C17" s="7"/>
      <c r="D17" s="16"/>
      <c r="E17" s="17"/>
      <c r="F17" s="17"/>
      <c r="G17" s="18"/>
      <c r="H17" s="19"/>
      <c r="I17" s="17"/>
      <c r="J17" s="17"/>
      <c r="K17" s="18"/>
      <c r="L17" s="19"/>
      <c r="M17" s="19"/>
    </row>
    <row r="18" spans="1:13" ht="12.75" x14ac:dyDescent="0.2">
      <c r="A18" s="20" t="s">
        <v>10</v>
      </c>
      <c r="B18" s="21" t="s">
        <v>11</v>
      </c>
      <c r="C18" s="22" t="s">
        <v>12</v>
      </c>
      <c r="D18" s="23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2.75" x14ac:dyDescent="0.2">
      <c r="A19" s="83" t="s">
        <v>13</v>
      </c>
      <c r="B19" s="24" t="s">
        <v>14</v>
      </c>
      <c r="C19" s="25">
        <v>43949</v>
      </c>
      <c r="D19" s="23"/>
      <c r="E19" s="19"/>
      <c r="F19" s="19"/>
      <c r="G19" s="19"/>
      <c r="H19" s="19"/>
      <c r="I19" s="19"/>
      <c r="J19" s="19"/>
      <c r="K19" s="19"/>
      <c r="L19" s="16"/>
      <c r="M19" s="16"/>
    </row>
    <row r="20" spans="1:13" ht="12.75" x14ac:dyDescent="0.2">
      <c r="A20" s="84"/>
      <c r="B20" s="26" t="s">
        <v>15</v>
      </c>
      <c r="C20" s="27">
        <v>44040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12.75" x14ac:dyDescent="0.2">
      <c r="A21" s="85" t="s">
        <v>16</v>
      </c>
      <c r="B21" s="28" t="s">
        <v>17</v>
      </c>
      <c r="C21" s="25">
        <v>43942</v>
      </c>
      <c r="D21" s="29"/>
      <c r="E21" s="30"/>
      <c r="F21" s="30"/>
      <c r="G21" s="30"/>
      <c r="H21" s="30"/>
      <c r="I21" s="30"/>
      <c r="J21" s="30"/>
      <c r="K21" s="31"/>
      <c r="L21" s="31"/>
      <c r="M21" s="31"/>
    </row>
    <row r="22" spans="1:13" ht="12.75" x14ac:dyDescent="0.2">
      <c r="A22" s="83"/>
      <c r="B22" s="28" t="s">
        <v>18</v>
      </c>
      <c r="C22" s="25">
        <v>43972</v>
      </c>
      <c r="D22" s="23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2.75" x14ac:dyDescent="0.2">
      <c r="A23" s="83"/>
      <c r="B23" s="28" t="s">
        <v>19</v>
      </c>
      <c r="C23" s="25">
        <v>44003</v>
      </c>
      <c r="D23" s="23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2.75" x14ac:dyDescent="0.2">
      <c r="A24" s="84"/>
      <c r="B24" s="32" t="s">
        <v>20</v>
      </c>
      <c r="C24" s="27">
        <v>44033</v>
      </c>
      <c r="D24" s="23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2.75" x14ac:dyDescent="0.2">
      <c r="B25" s="33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" x14ac:dyDescent="0.25">
      <c r="A26" s="5" t="s">
        <v>56</v>
      </c>
      <c r="D26" s="34"/>
    </row>
    <row r="27" spans="1:13" ht="12.75" x14ac:dyDescent="0.2">
      <c r="A27" s="20" t="s">
        <v>10</v>
      </c>
      <c r="B27" s="21" t="s">
        <v>11</v>
      </c>
      <c r="C27" s="22" t="s">
        <v>12</v>
      </c>
      <c r="D27" s="34"/>
    </row>
    <row r="28" spans="1:13" ht="12.75" x14ac:dyDescent="0.2">
      <c r="A28" s="90" t="s">
        <v>13</v>
      </c>
      <c r="B28" s="24" t="s">
        <v>21</v>
      </c>
      <c r="C28" s="25">
        <v>44040</v>
      </c>
      <c r="D28" s="34"/>
    </row>
    <row r="29" spans="1:13" ht="12.75" x14ac:dyDescent="0.2">
      <c r="A29" s="84"/>
      <c r="B29" s="26" t="s">
        <v>22</v>
      </c>
      <c r="C29" s="27">
        <v>44132</v>
      </c>
      <c r="D29" s="34"/>
    </row>
    <row r="30" spans="1:13" ht="12.75" x14ac:dyDescent="0.2">
      <c r="A30" s="85" t="s">
        <v>16</v>
      </c>
      <c r="B30" s="35">
        <v>43983</v>
      </c>
      <c r="C30" s="25">
        <v>44033</v>
      </c>
      <c r="D30" s="34"/>
    </row>
    <row r="31" spans="1:13" ht="12.75" x14ac:dyDescent="0.2">
      <c r="A31" s="83"/>
      <c r="B31" s="35">
        <v>44013</v>
      </c>
      <c r="C31" s="25">
        <v>44064</v>
      </c>
      <c r="D31" s="34"/>
    </row>
    <row r="32" spans="1:13" ht="12.75" x14ac:dyDescent="0.2">
      <c r="A32" s="83"/>
      <c r="B32" s="35">
        <v>44074</v>
      </c>
      <c r="C32" s="25">
        <f t="shared" ref="C32:C33" si="0">B32+21</f>
        <v>44095</v>
      </c>
      <c r="D32" s="34"/>
    </row>
    <row r="33" spans="1:13" ht="12.75" x14ac:dyDescent="0.2">
      <c r="A33" s="84"/>
      <c r="B33" s="36">
        <v>44104</v>
      </c>
      <c r="C33" s="27">
        <f t="shared" si="0"/>
        <v>44125</v>
      </c>
      <c r="D33" s="34"/>
    </row>
    <row r="34" spans="1:13" ht="12.75" x14ac:dyDescent="0.2">
      <c r="A34" s="34"/>
      <c r="B34" s="34"/>
      <c r="C34" s="34"/>
      <c r="D34" s="34"/>
    </row>
    <row r="35" spans="1:13" s="15" customFormat="1" ht="12.75" x14ac:dyDescent="0.2">
      <c r="A35" s="6"/>
      <c r="B35" s="6"/>
      <c r="C35" s="6"/>
      <c r="D35" s="6"/>
    </row>
    <row r="36" spans="1:13" s="15" customFormat="1" ht="15" x14ac:dyDescent="0.25">
      <c r="A36" s="73" t="s">
        <v>78</v>
      </c>
      <c r="B36" s="6"/>
      <c r="C36" s="6"/>
      <c r="D36" s="6"/>
    </row>
    <row r="37" spans="1:13" s="15" customFormat="1" ht="25.5" x14ac:dyDescent="0.2">
      <c r="A37" s="69" t="s">
        <v>72</v>
      </c>
      <c r="B37" s="69" t="s">
        <v>73</v>
      </c>
      <c r="C37" s="6"/>
      <c r="D37" s="6"/>
    </row>
    <row r="38" spans="1:13" s="15" customFormat="1" ht="12.75" x14ac:dyDescent="0.2">
      <c r="A38" s="69" t="s">
        <v>71</v>
      </c>
      <c r="B38" s="70" t="s">
        <v>75</v>
      </c>
      <c r="C38" s="71" t="s">
        <v>70</v>
      </c>
      <c r="D38" s="6"/>
    </row>
    <row r="39" spans="1:13" s="15" customFormat="1" ht="12.75" x14ac:dyDescent="0.2">
      <c r="A39" s="69" t="s">
        <v>74</v>
      </c>
      <c r="B39" s="72" t="s">
        <v>77</v>
      </c>
      <c r="C39" s="69"/>
      <c r="D39" s="6"/>
    </row>
    <row r="40" spans="1:13" s="15" customFormat="1" ht="12.75" x14ac:dyDescent="0.2">
      <c r="A40" s="6"/>
      <c r="B40" s="69"/>
      <c r="C40" s="69"/>
      <c r="D40" s="6"/>
    </row>
    <row r="41" spans="1:13" hidden="1" x14ac:dyDescent="0.25">
      <c r="A41" s="74" t="s">
        <v>24</v>
      </c>
      <c r="B41" s="75"/>
      <c r="C41" s="75"/>
      <c r="D41" s="76"/>
    </row>
    <row r="42" spans="1:13" ht="12.75" hidden="1" x14ac:dyDescent="0.2">
      <c r="A42" s="75" t="s">
        <v>25</v>
      </c>
      <c r="B42" s="77">
        <v>10000</v>
      </c>
      <c r="C42" s="75"/>
      <c r="D42" s="76"/>
    </row>
    <row r="43" spans="1:13" ht="12.75" hidden="1" x14ac:dyDescent="0.2">
      <c r="A43" s="75" t="s">
        <v>26</v>
      </c>
      <c r="B43" s="77">
        <v>50000</v>
      </c>
      <c r="C43" s="75"/>
      <c r="D43" s="76"/>
    </row>
    <row r="44" spans="1:13" ht="12.75" hidden="1" x14ac:dyDescent="0.2">
      <c r="A44" s="75" t="s">
        <v>58</v>
      </c>
      <c r="B44" s="78">
        <v>4</v>
      </c>
      <c r="C44" s="75" t="s">
        <v>60</v>
      </c>
      <c r="D44" s="79">
        <v>0.25</v>
      </c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2.75" hidden="1" x14ac:dyDescent="0.2">
      <c r="A45" s="75" t="s">
        <v>59</v>
      </c>
      <c r="B45" s="78">
        <v>2</v>
      </c>
      <c r="C45" s="75" t="s">
        <v>61</v>
      </c>
      <c r="D45" s="79">
        <v>0.5</v>
      </c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5" x14ac:dyDescent="0.25">
      <c r="A46" s="37" t="s">
        <v>23</v>
      </c>
      <c r="B46" s="38"/>
      <c r="C46" s="39"/>
    </row>
    <row r="47" spans="1:13" ht="15" x14ac:dyDescent="0.25">
      <c r="A47" s="86" t="s">
        <v>27</v>
      </c>
      <c r="B47" s="87"/>
      <c r="C47" s="87"/>
      <c r="D47" s="40" t="s">
        <v>76</v>
      </c>
      <c r="E47" s="41" t="s">
        <v>28</v>
      </c>
      <c r="H47" s="42" t="s">
        <v>29</v>
      </c>
    </row>
    <row r="48" spans="1:13" ht="12.75" x14ac:dyDescent="0.2">
      <c r="D48" s="43"/>
      <c r="E48" s="7" t="s">
        <v>30</v>
      </c>
      <c r="F48" s="44">
        <f t="shared" ref="F48:F49" si="1">B51+B54</f>
        <v>0</v>
      </c>
      <c r="G48" s="45" t="s">
        <v>31</v>
      </c>
      <c r="H48" s="7" t="s">
        <v>32</v>
      </c>
    </row>
    <row r="49" spans="1:8" ht="15" x14ac:dyDescent="0.25">
      <c r="A49" s="46" t="s">
        <v>53</v>
      </c>
      <c r="B49" s="47"/>
      <c r="C49" s="48"/>
      <c r="D49" s="43"/>
      <c r="E49" s="7" t="s">
        <v>33</v>
      </c>
      <c r="F49" s="44">
        <f t="shared" si="1"/>
        <v>10000</v>
      </c>
      <c r="G49" s="45" t="s">
        <v>31</v>
      </c>
      <c r="H49" s="7" t="s">
        <v>34</v>
      </c>
    </row>
    <row r="50" spans="1:8" ht="12.75" x14ac:dyDescent="0.2">
      <c r="A50" s="49"/>
      <c r="B50" s="49"/>
      <c r="C50" s="49"/>
      <c r="D50" s="43"/>
      <c r="F50" s="50" t="str">
        <f>IF(OR(F48=F49,AND(F49=$B$43,F48&gt;F49),AND(F49=$B$42,F49&gt;F48)),"OK","ERROR")</f>
        <v>OK</v>
      </c>
      <c r="G50" s="51" t="s">
        <v>31</v>
      </c>
      <c r="H50" s="7" t="s">
        <v>35</v>
      </c>
    </row>
    <row r="51" spans="1:8" ht="12.75" x14ac:dyDescent="0.2">
      <c r="A51" s="7" t="s">
        <v>67</v>
      </c>
      <c r="B51" s="64">
        <v>0</v>
      </c>
      <c r="C51" s="49" t="s">
        <v>36</v>
      </c>
      <c r="D51" s="43"/>
      <c r="G51" s="51" t="s">
        <v>31</v>
      </c>
      <c r="H51" s="7" t="s">
        <v>37</v>
      </c>
    </row>
    <row r="52" spans="1:8" ht="12.75" x14ac:dyDescent="0.2">
      <c r="A52" s="7" t="s">
        <v>79</v>
      </c>
      <c r="B52" s="66">
        <f>MIN($B$43, MAX(B51,$B$42))</f>
        <v>10000</v>
      </c>
      <c r="D52" s="52">
        <f>C19</f>
        <v>43949</v>
      </c>
      <c r="G52" s="51" t="s">
        <v>31</v>
      </c>
      <c r="H52" s="7" t="s">
        <v>38</v>
      </c>
    </row>
    <row r="53" spans="1:8" ht="12.75" x14ac:dyDescent="0.2">
      <c r="B53" s="44"/>
      <c r="D53" s="43"/>
      <c r="G53" s="51" t="s">
        <v>31</v>
      </c>
      <c r="H53" s="7" t="s">
        <v>39</v>
      </c>
    </row>
    <row r="54" spans="1:8" ht="12.75" x14ac:dyDescent="0.2">
      <c r="A54" s="7" t="s">
        <v>68</v>
      </c>
      <c r="B54" s="64">
        <v>0</v>
      </c>
      <c r="C54" s="49" t="s">
        <v>36</v>
      </c>
      <c r="D54" s="43"/>
    </row>
    <row r="55" spans="1:8" ht="12.75" x14ac:dyDescent="0.2">
      <c r="A55" s="7" t="s">
        <v>79</v>
      </c>
      <c r="B55" s="66">
        <f>MAX(MIN($B$43-$B$52,$B$54,B54+B51-B52),0)</f>
        <v>0</v>
      </c>
      <c r="D55" s="52">
        <f>C20</f>
        <v>44040</v>
      </c>
    </row>
    <row r="56" spans="1:8" ht="12.75" x14ac:dyDescent="0.2">
      <c r="B56" s="53"/>
      <c r="D56" s="43"/>
    </row>
    <row r="57" spans="1:8" ht="12.75" x14ac:dyDescent="0.2">
      <c r="A57" s="4" t="s">
        <v>66</v>
      </c>
      <c r="B57" s="54">
        <f>B55+B52</f>
        <v>10000</v>
      </c>
      <c r="D57" s="43"/>
    </row>
    <row r="58" spans="1:8" ht="12.75" x14ac:dyDescent="0.2">
      <c r="A58" s="55"/>
      <c r="B58" s="56"/>
      <c r="C58" s="57"/>
      <c r="D58" s="43"/>
    </row>
    <row r="59" spans="1:8" ht="15" x14ac:dyDescent="0.25">
      <c r="A59" s="46" t="s">
        <v>54</v>
      </c>
      <c r="B59" s="47"/>
      <c r="C59" s="48"/>
      <c r="D59" s="43"/>
    </row>
    <row r="60" spans="1:8" ht="12.75" x14ac:dyDescent="0.2">
      <c r="B60" s="44"/>
      <c r="D60" s="43"/>
    </row>
    <row r="61" spans="1:8" ht="12.75" x14ac:dyDescent="0.2">
      <c r="A61" s="7" t="s">
        <v>68</v>
      </c>
      <c r="B61" s="58"/>
      <c r="C61" s="49"/>
      <c r="D61" s="43"/>
    </row>
    <row r="62" spans="1:8" ht="12.75" x14ac:dyDescent="0.2">
      <c r="A62" s="7" t="s">
        <v>79</v>
      </c>
      <c r="B62" s="66">
        <v>0</v>
      </c>
      <c r="D62" s="52">
        <f>C28</f>
        <v>44040</v>
      </c>
    </row>
    <row r="63" spans="1:8" ht="12.75" x14ac:dyDescent="0.2">
      <c r="B63" s="44"/>
      <c r="C63" s="49"/>
      <c r="D63" s="43"/>
    </row>
    <row r="64" spans="1:8" ht="12.75" x14ac:dyDescent="0.2">
      <c r="A64" s="7" t="s">
        <v>69</v>
      </c>
      <c r="B64" s="58"/>
      <c r="D64" s="43"/>
    </row>
    <row r="65" spans="1:8" ht="12.75" x14ac:dyDescent="0.2">
      <c r="A65" s="7" t="s">
        <v>79</v>
      </c>
      <c r="B65" s="66">
        <v>0</v>
      </c>
      <c r="D65" s="52">
        <f>C29</f>
        <v>44132</v>
      </c>
    </row>
    <row r="66" spans="1:8" ht="12.75" x14ac:dyDescent="0.2">
      <c r="A66" s="4"/>
      <c r="B66" s="59"/>
      <c r="D66" s="43"/>
    </row>
    <row r="67" spans="1:8" ht="13.5" thickBot="1" x14ac:dyDescent="0.25">
      <c r="A67" s="4" t="s">
        <v>40</v>
      </c>
      <c r="B67" s="67">
        <f>B52+B55+B62+B65</f>
        <v>10000</v>
      </c>
      <c r="D67" s="43"/>
    </row>
    <row r="68" spans="1:8" ht="13.5" thickTop="1" x14ac:dyDescent="0.2">
      <c r="D68" s="43"/>
    </row>
    <row r="69" spans="1:8" ht="12.75" x14ac:dyDescent="0.2">
      <c r="D69" s="43"/>
    </row>
    <row r="70" spans="1:8" ht="15" x14ac:dyDescent="0.25">
      <c r="A70" s="86" t="s">
        <v>41</v>
      </c>
      <c r="B70" s="88"/>
      <c r="C70" s="88"/>
      <c r="D70" s="43"/>
    </row>
    <row r="71" spans="1:8" ht="12.75" x14ac:dyDescent="0.2">
      <c r="D71" s="43"/>
    </row>
    <row r="72" spans="1:8" ht="15" x14ac:dyDescent="0.25">
      <c r="A72" s="46" t="s">
        <v>53</v>
      </c>
      <c r="B72" s="60"/>
      <c r="C72" s="60"/>
      <c r="D72" s="43"/>
    </row>
    <row r="73" spans="1:8" ht="12.75" x14ac:dyDescent="0.2">
      <c r="A73" s="7"/>
      <c r="B73" s="7"/>
      <c r="C73" s="7"/>
      <c r="D73" s="43"/>
      <c r="E73" s="41" t="s">
        <v>28</v>
      </c>
      <c r="H73" s="42" t="s">
        <v>29</v>
      </c>
    </row>
    <row r="74" spans="1:8" ht="12.75" x14ac:dyDescent="0.2">
      <c r="A74" s="7" t="s">
        <v>42</v>
      </c>
      <c r="B74" s="65"/>
      <c r="C74" s="49" t="s">
        <v>36</v>
      </c>
      <c r="D74" s="43"/>
      <c r="E74" s="7" t="s">
        <v>30</v>
      </c>
      <c r="F74" s="44">
        <f t="shared" ref="F74:F75" si="2">B75+B78+B81+B84</f>
        <v>0</v>
      </c>
      <c r="G74" s="51" t="s">
        <v>31</v>
      </c>
      <c r="H74" s="7" t="s">
        <v>43</v>
      </c>
    </row>
    <row r="75" spans="1:8" ht="12.75" x14ac:dyDescent="0.2">
      <c r="A75" s="7" t="s">
        <v>62</v>
      </c>
      <c r="B75" s="44">
        <f>B74*3</f>
        <v>0</v>
      </c>
      <c r="D75" s="43"/>
      <c r="E75" s="7" t="s">
        <v>33</v>
      </c>
      <c r="F75" s="44">
        <f t="shared" si="2"/>
        <v>10000</v>
      </c>
      <c r="G75" s="51" t="s">
        <v>31</v>
      </c>
      <c r="H75" s="7" t="s">
        <v>44</v>
      </c>
    </row>
    <row r="76" spans="1:8" ht="12.75" x14ac:dyDescent="0.2">
      <c r="A76" s="7" t="s">
        <v>79</v>
      </c>
      <c r="B76" s="66">
        <f>MIN($B$43, MAX(B75,$B$42))</f>
        <v>10000</v>
      </c>
      <c r="D76" s="52">
        <f>C21</f>
        <v>43942</v>
      </c>
      <c r="F76" s="50" t="str">
        <f>IF(OR(F74=F75,AND(F75=$B$43,F74&gt;F75),AND(F75=$B$42,F75&gt;F74)),"OK","ERROR")</f>
        <v>OK</v>
      </c>
      <c r="G76" s="51" t="s">
        <v>31</v>
      </c>
      <c r="H76" s="7" t="s">
        <v>45</v>
      </c>
    </row>
    <row r="77" spans="1:8" ht="12.75" x14ac:dyDescent="0.2">
      <c r="A77" s="7"/>
      <c r="D77" s="43"/>
      <c r="G77" s="51" t="s">
        <v>31</v>
      </c>
      <c r="H77" s="7" t="s">
        <v>46</v>
      </c>
    </row>
    <row r="78" spans="1:8" ht="12.75" x14ac:dyDescent="0.2">
      <c r="A78" s="7" t="s">
        <v>47</v>
      </c>
      <c r="B78" s="65">
        <v>0</v>
      </c>
      <c r="C78" s="49" t="s">
        <v>36</v>
      </c>
      <c r="D78" s="43"/>
      <c r="F78" s="49"/>
    </row>
    <row r="79" spans="1:8" ht="15" x14ac:dyDescent="0.25">
      <c r="A79" s="7" t="s">
        <v>79</v>
      </c>
      <c r="B79" s="66">
        <f>MAX(MIN(B78,$B$43-B76,B75+B78-B76),0)</f>
        <v>0</v>
      </c>
      <c r="C79" s="61"/>
      <c r="D79" s="52">
        <f>C22</f>
        <v>43972</v>
      </c>
    </row>
    <row r="80" spans="1:8" ht="12.75" x14ac:dyDescent="0.2">
      <c r="A80" s="7"/>
      <c r="D80" s="43"/>
    </row>
    <row r="81" spans="1:4" ht="12.75" x14ac:dyDescent="0.2">
      <c r="A81" s="7" t="s">
        <v>48</v>
      </c>
      <c r="B81" s="65">
        <v>0</v>
      </c>
      <c r="C81" s="49" t="s">
        <v>36</v>
      </c>
      <c r="D81" s="43"/>
    </row>
    <row r="82" spans="1:4" ht="12.75" x14ac:dyDescent="0.2">
      <c r="A82" s="7" t="s">
        <v>79</v>
      </c>
      <c r="B82" s="66">
        <f>MAX(MIN(B81,$B$43-B76-B79,B75+B78+B81-B76-B79),0)</f>
        <v>0</v>
      </c>
      <c r="D82" s="52">
        <f>C23</f>
        <v>44003</v>
      </c>
    </row>
    <row r="83" spans="1:4" ht="12.75" x14ac:dyDescent="0.2">
      <c r="A83" s="7"/>
      <c r="B83" s="44"/>
      <c r="D83" s="43"/>
    </row>
    <row r="84" spans="1:4" ht="12.75" x14ac:dyDescent="0.2">
      <c r="A84" s="7" t="s">
        <v>49</v>
      </c>
      <c r="B84" s="65">
        <v>0</v>
      </c>
      <c r="C84" s="49" t="s">
        <v>36</v>
      </c>
      <c r="D84" s="43"/>
    </row>
    <row r="85" spans="1:4" ht="12.75" x14ac:dyDescent="0.2">
      <c r="A85" s="7" t="s">
        <v>79</v>
      </c>
      <c r="B85" s="66">
        <f>MAX(MIN(B84,$B$43-B76-B79-B82,B75+B78+B81+B84-B76-B79),0)</f>
        <v>0</v>
      </c>
      <c r="D85" s="52">
        <f>C24</f>
        <v>44033</v>
      </c>
    </row>
    <row r="86" spans="1:4" ht="12.75" x14ac:dyDescent="0.2">
      <c r="B86" s="55"/>
      <c r="D86" s="43"/>
    </row>
    <row r="87" spans="1:4" ht="12.75" x14ac:dyDescent="0.2">
      <c r="A87" s="4" t="s">
        <v>66</v>
      </c>
      <c r="B87" s="68">
        <f>B76+B79+B82+B85</f>
        <v>10000</v>
      </c>
      <c r="D87" s="43"/>
    </row>
    <row r="88" spans="1:4" ht="12.75" x14ac:dyDescent="0.2">
      <c r="A88" s="55"/>
      <c r="B88" s="55"/>
      <c r="C88" s="55"/>
      <c r="D88" s="43"/>
    </row>
    <row r="89" spans="1:4" ht="15" x14ac:dyDescent="0.25">
      <c r="A89" s="46" t="s">
        <v>54</v>
      </c>
      <c r="B89" s="60"/>
      <c r="C89" s="60"/>
      <c r="D89" s="43"/>
    </row>
    <row r="90" spans="1:4" ht="12.75" x14ac:dyDescent="0.2">
      <c r="D90" s="43"/>
    </row>
    <row r="91" spans="1:4" ht="12.75" x14ac:dyDescent="0.2">
      <c r="A91" s="2" t="s">
        <v>49</v>
      </c>
      <c r="B91" s="58">
        <f>$B$87*D44</f>
        <v>2500</v>
      </c>
      <c r="C91" s="49"/>
      <c r="D91" s="43"/>
    </row>
    <row r="92" spans="1:4" ht="12.75" x14ac:dyDescent="0.2">
      <c r="A92" s="7" t="s">
        <v>79</v>
      </c>
      <c r="B92" s="66">
        <f>B91</f>
        <v>2500</v>
      </c>
      <c r="D92" s="52">
        <f>C30</f>
        <v>44033</v>
      </c>
    </row>
    <row r="93" spans="1:4" ht="12.75" x14ac:dyDescent="0.2">
      <c r="A93" s="7"/>
      <c r="D93" s="43"/>
    </row>
    <row r="94" spans="1:4" ht="12.75" x14ac:dyDescent="0.2">
      <c r="A94" s="7" t="s">
        <v>50</v>
      </c>
      <c r="B94" s="58">
        <f>$B$87*D44</f>
        <v>2500</v>
      </c>
      <c r="C94" s="49"/>
      <c r="D94" s="43"/>
    </row>
    <row r="95" spans="1:4" ht="12.75" x14ac:dyDescent="0.2">
      <c r="A95" s="7" t="s">
        <v>79</v>
      </c>
      <c r="B95" s="66">
        <f>B94</f>
        <v>2500</v>
      </c>
      <c r="D95" s="52">
        <f>C31</f>
        <v>44064</v>
      </c>
    </row>
    <row r="96" spans="1:4" ht="12.75" x14ac:dyDescent="0.2">
      <c r="A96" s="7"/>
      <c r="D96" s="43"/>
    </row>
    <row r="97" spans="1:4" ht="12.75" x14ac:dyDescent="0.2">
      <c r="A97" s="7" t="s">
        <v>51</v>
      </c>
      <c r="B97" s="58">
        <f>$B$87*D44</f>
        <v>2500</v>
      </c>
      <c r="C97" s="49"/>
      <c r="D97" s="43"/>
    </row>
    <row r="98" spans="1:4" ht="12.75" x14ac:dyDescent="0.2">
      <c r="A98" s="7" t="s">
        <v>79</v>
      </c>
      <c r="B98" s="66">
        <f>B97</f>
        <v>2500</v>
      </c>
      <c r="D98" s="52">
        <f>C32</f>
        <v>44095</v>
      </c>
    </row>
    <row r="99" spans="1:4" ht="12.75" x14ac:dyDescent="0.2">
      <c r="A99" s="7"/>
      <c r="B99" s="44"/>
      <c r="D99" s="43"/>
    </row>
    <row r="100" spans="1:4" ht="12.75" x14ac:dyDescent="0.2">
      <c r="A100" s="7" t="s">
        <v>52</v>
      </c>
      <c r="B100" s="58">
        <f>$B$87*D44</f>
        <v>2500</v>
      </c>
      <c r="C100" s="49"/>
      <c r="D100" s="43"/>
    </row>
    <row r="101" spans="1:4" ht="12.75" x14ac:dyDescent="0.2">
      <c r="A101" s="7" t="s">
        <v>79</v>
      </c>
      <c r="B101" s="66">
        <f>B100</f>
        <v>2500</v>
      </c>
      <c r="D101" s="52">
        <f>C33</f>
        <v>44125</v>
      </c>
    </row>
    <row r="102" spans="1:4" ht="12.75" x14ac:dyDescent="0.2">
      <c r="D102" s="43"/>
    </row>
    <row r="103" spans="1:4" ht="13.5" thickBot="1" x14ac:dyDescent="0.25">
      <c r="A103" s="4" t="s">
        <v>40</v>
      </c>
      <c r="B103" s="67">
        <f>B76+B79+B82+B85+B92+B95+B98+B101</f>
        <v>20000</v>
      </c>
      <c r="D103" s="62"/>
    </row>
    <row r="106" spans="1:4" ht="12.75" x14ac:dyDescent="0.2">
      <c r="A106" s="4"/>
    </row>
    <row r="113" spans="1:10" ht="12.75" x14ac:dyDescent="0.2">
      <c r="J113" s="4"/>
    </row>
    <row r="114" spans="1:10" ht="12.75" x14ac:dyDescent="0.2">
      <c r="A114" s="4"/>
      <c r="B114" s="14"/>
      <c r="C114" s="14"/>
      <c r="D114" s="14"/>
      <c r="E114" s="14"/>
      <c r="F114" s="14"/>
      <c r="G114" s="14"/>
      <c r="H114" s="14"/>
      <c r="I114" s="14"/>
    </row>
    <row r="115" spans="1:10" ht="12.75" x14ac:dyDescent="0.2">
      <c r="A115" s="4"/>
      <c r="B115" s="14"/>
      <c r="C115" s="14"/>
      <c r="D115" s="14"/>
      <c r="E115" s="14"/>
      <c r="F115" s="14"/>
      <c r="G115" s="14"/>
      <c r="H115" s="14"/>
      <c r="I115" s="14"/>
    </row>
    <row r="120" spans="1:10" ht="12.75" x14ac:dyDescent="0.2">
      <c r="A120" s="4"/>
      <c r="B120" s="14"/>
      <c r="C120" s="14"/>
      <c r="D120" s="14"/>
      <c r="E120" s="14"/>
      <c r="F120" s="14"/>
      <c r="G120" s="14"/>
    </row>
  </sheetData>
  <dataConsolidate/>
  <mergeCells count="9">
    <mergeCell ref="A47:C47"/>
    <mergeCell ref="A70:C70"/>
    <mergeCell ref="A7:C8"/>
    <mergeCell ref="A28:A29"/>
    <mergeCell ref="C1:C4"/>
    <mergeCell ref="A15:D15"/>
    <mergeCell ref="A19:A20"/>
    <mergeCell ref="A21:A24"/>
    <mergeCell ref="A30:A33"/>
  </mergeCells>
  <conditionalFormatting sqref="F50 F76">
    <cfRule type="cellIs" dxfId="0" priority="1" operator="equal">
      <formula>"ERROR"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 Huang</dc:creator>
  <cp:lastModifiedBy>Boxas t470s</cp:lastModifiedBy>
  <dcterms:created xsi:type="dcterms:W3CDTF">2020-03-27T06:19:22Z</dcterms:created>
  <dcterms:modified xsi:type="dcterms:W3CDTF">2020-04-08T09:24:18Z</dcterms:modified>
</cp:coreProperties>
</file>